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<sst xmlns="http://schemas.openxmlformats.org/spreadsheetml/2006/main" count="768" uniqueCount="729">
  <si>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</si>
  <si>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</si>
  <si>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</si>
  <si>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</si>
  <si>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</si>
  <si>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</si>
  <si>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</si>
  <si>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</si>
  <si>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</si>
  <si>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</si>
  <si>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</si>
  <si>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</si>
  <si>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</si>
  <si>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</si>
  <si>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</si>
  <si>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</si>
  <si>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</si>
  <si>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</si>
  <si>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</si>
  <si>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</si>
  <si>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</si>
  <si>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</si>
  <si>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</si>
  <si>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</si>
  <si>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</si>
  <si>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</si>
  <si>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</si>
  <si>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</si>
  <si>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</si>
  <si>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</si>
  <si>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</si>
  <si>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</si>
  <si>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</si>
  <si>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</si>
  <si>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</si>
  <si>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</si>
  <si>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</si>
  <si>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</si>
  <si>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</si>
  <si>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</si>
  <si>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</si>
  <si>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</si>
  <si>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</si>
  <si>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</si>
  <si>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</si>
  <si>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</si>
  <si>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</si>
  <si>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</si>
  <si>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</si>
  <si>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</si>
  <si>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</si>
  <si>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</si>
  <si>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</si>
  <si>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</si>
  <si>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</si>
  <si>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</si>
  <si>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</si>
  <si>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</si>
  <si>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</si>
  <si>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</si>
  <si>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</si>
  <si>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</si>
  <si>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</si>
  <si>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</si>
  <si>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</si>
  <si>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</si>
  <si>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</si>
  <si>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</si>
  <si>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</si>
  <si>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</si>
  <si>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</si>
  <si>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</si>
  <si>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</si>
  <si>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</si>
  <si>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</si>
  <si>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</si>
  <si>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</si>
  <si>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</si>
  <si>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</si>
  <si>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</si>
  <si>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</si>
  <si>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</si>
  <si>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</si>
  <si>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</si>
  <si>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</si>
  <si>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</si>
  <si>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</si>
  <si>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</si>
  <si>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</si>
  <si>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</si>
  <si>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</si>
  <si>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</si>
  <si>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</si>
  <si>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</si>
  <si>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</si>
  <si>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</si>
  <si>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</si>
  <si>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</si>
  <si>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</si>
  <si>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</si>
  <si>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</si>
  <si>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</si>
  <si>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</si>
  <si>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</si>
  <si>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</si>
  <si>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</si>
  <si>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</si>
  <si>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</si>
  <si>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</si>
  <si>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</si>
  <si>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</si>
  <si>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</si>
  <si>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</si>
  <si>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</si>
  <si>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</si>
  <si>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</si>
  <si>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</si>
  <si>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</si>
  <si>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</si>
  <si>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</si>
  <si>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</si>
  <si>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</si>
  <si>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</si>
  <si>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</si>
  <si>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</si>
  <si>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</si>
  <si>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</si>
  <si>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</si>
  <si>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</si>
  <si>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</si>
  <si>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</si>
  <si>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</si>
  <si>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</si>
  <si>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</si>
  <si>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</si>
  <si>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</si>
  <si>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</si>
  <si>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</si>
  <si>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</si>
  <si>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</si>
  <si>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</si>
  <si>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</si>
  <si>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</si>
  <si>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</si>
  <si>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</si>
  <si>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</si>
  <si>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</si>
  <si>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</si>
  <si>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</si>
  <si>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</si>
  <si>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</si>
  <si>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</si>
  <si>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</si>
  <si>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</si>
  <si>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</si>
  <si>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</si>
  <si>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</si>
  <si>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</si>
  <si>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</si>
  <si>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</si>
  <si>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</si>
  <si>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</si>
  <si>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</si>
  <si>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</si>
  <si>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</si>
  <si>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</si>
  <si>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</si>
  <si>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</si>
  <si>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</si>
  <si>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</si>
  <si>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</si>
  <si>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</si>
  <si>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</si>
  <si>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</si>
  <si>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</si>
  <si>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</si>
  <si>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</si>
  <si>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</si>
  <si>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</si>
  <si>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</si>
  <si>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</si>
  <si>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</si>
  <si>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</si>
  <si>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</si>
  <si>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</si>
  <si>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</si>
  <si>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</si>
  <si>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</si>
  <si>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</si>
  <si>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</si>
  <si>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</si>
  <si>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</si>
  <si>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</si>
  <si>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</si>
  <si>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</si>
  <si>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</si>
  <si>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</si>
  <si>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</si>
  <si>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</si>
  <si>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</si>
  <si>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</si>
  <si>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</si>
  <si>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</si>
  <si>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</si>
  <si>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</si>
  <si>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</si>
  <si>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</si>
  <si>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</si>
  <si>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</si>
  <si>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</si>
  <si>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</si>
  <si>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</si>
  <si>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</si>
  <si>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</si>
  <si>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</si>
  <si>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</si>
  <si>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</si>
  <si>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</si>
  <si>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</si>
  <si>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</si>
  <si>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</si>
  <si>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</si>
  <si>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</si>
  <si>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</si>
  <si>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</si>
  <si>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</si>
  <si>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</si>
  <si>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</si>
  <si>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</si>
  <si>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</si>
  <si>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</si>
  <si>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</si>
  <si>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</si>
  <si>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</si>
  <si>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</si>
  <si>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</si>
  <si>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</si>
  <si>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</si>
  <si>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</si>
  <si>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</si>
  <si>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</si>
  <si>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</si>
  <si>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</si>
  <si>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</si>
  <si>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</si>
  <si>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</si>
  <si>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</si>
  <si>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</si>
  <si>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</si>
  <si>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</si>
  <si>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80.10.3</t>
  </si>
  <si>
    <t>МБОУДОД "Огарковская детская школа искусств"</t>
  </si>
  <si>
    <t>160503, Вологодская область, Вологодский район, посёлок Огарково, дом 37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</si>
  <si>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</si>
  <si>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</si>
  <si>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</si>
  <si>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</si>
  <si>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</si>
  <si>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</si>
  <si>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</si>
  <si>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</si>
  <si>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</si>
  <si>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</si>
  <si>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</si>
  <si>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</si>
  <si>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</si>
  <si>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</si>
  <si>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</si>
  <si>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</si>
  <si>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</si>
  <si>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</si>
  <si>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</si>
  <si>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</si>
  <si>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</si>
  <si>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</si>
  <si>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</si>
  <si>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</si>
  <si>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</si>
  <si>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</si>
  <si>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</si>
  <si>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</si>
  <si>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</si>
  <si>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</si>
  <si>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</si>
  <si>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</si>
  <si>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</si>
  <si>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</si>
  <si>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</si>
  <si>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</si>
  <si>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</si>
  <si>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</si>
  <si>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</si>
  <si>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</si>
  <si>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</si>
  <si>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</si>
  <si>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</si>
  <si>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</si>
  <si>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</si>
  <si>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</si>
  <si>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</si>
  <si>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</si>
  <si>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</si>
  <si>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</si>
  <si>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</si>
  <si>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</si>
  <si>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</si>
  <si>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</si>
  <si>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</si>
  <si>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</si>
  <si>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</si>
  <si>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</si>
  <si>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</si>
  <si>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</si>
  <si>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</si>
  <si>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</si>
  <si>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</si>
  <si>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</si>
  <si>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</si>
  <si>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</si>
  <si>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</si>
  <si>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</si>
  <si>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</si>
  <si>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</si>
  <si>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</si>
  <si>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</si>
  <si>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</si>
  <si>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</si>
  <si>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</si>
  <si>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</si>
  <si>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</si>
  <si>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</si>
  <si>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</si>
  <si>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</si>
  <si>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</si>
  <si>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</si>
  <si>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</si>
  <si>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</si>
  <si>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</si>
  <si>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</si>
  <si>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</si>
  <si>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</si>
  <si>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</si>
  <si>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</si>
  <si>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</si>
  <si>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</si>
  <si>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</si>
  <si>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</si>
  <si>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</si>
  <si>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</si>
  <si>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</si>
  <si>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</si>
  <si>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</si>
  <si>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</si>
  <si>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</si>
  <si>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</si>
  <si>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</si>
  <si>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</si>
  <si>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</si>
  <si>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</si>
  <si>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</si>
  <si>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</si>
  <si>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</si>
  <si>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</si>
  <si>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</si>
  <si>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</si>
  <si>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</si>
  <si>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</si>
  <si>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</si>
  <si>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</si>
  <si>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</si>
  <si>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</si>
  <si>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</si>
  <si>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</si>
  <si>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</si>
  <si>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</si>
  <si>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</si>
  <si>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</si>
  <si>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</si>
  <si>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</si>
  <si>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</si>
  <si>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</si>
  <si>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</si>
  <si>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</si>
  <si>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</si>
  <si>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</si>
  <si>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</si>
  <si>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</si>
  <si>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</si>
  <si>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</si>
  <si>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</si>
  <si>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</si>
  <si>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</si>
  <si>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</si>
  <si>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</si>
  <si>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</si>
  <si>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</si>
  <si>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</si>
  <si>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</si>
  <si>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</si>
  <si>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</si>
  <si>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</si>
  <si>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</si>
  <si>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</si>
  <si>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</si>
  <si>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</si>
  <si>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</si>
  <si>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</si>
  <si>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</si>
  <si>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</si>
  <si>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</si>
  <si>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</si>
  <si>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</si>
  <si>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</si>
  <si>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</si>
  <si>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</si>
  <si>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</si>
  <si>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</si>
  <si>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</si>
  <si>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</si>
  <si>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</si>
  <si>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</si>
  <si>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</si>
  <si>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</si>
  <si>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</si>
  <si>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</si>
  <si>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</si>
  <si>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</si>
  <si>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</si>
  <si>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</si>
  <si>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</si>
  <si>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</si>
  <si>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</si>
  <si>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</si>
  <si>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</si>
  <si>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</si>
  <si>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</si>
  <si>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</si>
  <si>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</si>
  <si>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</si>
  <si>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</si>
  <si>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</si>
  <si>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</si>
  <si>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</si>
  <si>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</si>
  <si>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</si>
  <si>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</si>
  <si>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</si>
  <si>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</si>
  <si>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</si>
  <si>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</si>
  <si>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</si>
  <si>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</si>
  <si>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</si>
  <si>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</si>
  <si>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</si>
  <si>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</si>
  <si>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</si>
  <si>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</si>
  <si>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</si>
  <si>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</si>
  <si>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</si>
  <si>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</si>
  <si>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</si>
  <si>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</si>
  <si>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</si>
  <si>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</si>
  <si>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</si>
  <si>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</si>
  <si>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</si>
  <si>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</si>
  <si>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</si>
  <si>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</si>
  <si>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</si>
  <si>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</si>
  <si>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</si>
  <si>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</si>
  <si>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</si>
  <si>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</si>
  <si>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</si>
  <si>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</si>
  <si>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</si>
  <si>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</si>
  <si>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</si>
  <si>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</si>
  <si>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</si>
  <si>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</si>
  <si>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</si>
  <si>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</si>
  <si>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</si>
  <si>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</si>
  <si>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</si>
  <si>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</si>
  <si>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</si>
  <si>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</si>
  <si>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</si>
  <si>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</si>
  <si>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</si>
  <si>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</si>
  <si>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</si>
  <si>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</si>
  <si>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</si>
  <si>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</si>
  <si>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</si>
  <si>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</si>
  <si>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</si>
  <si>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</si>
  <si>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</si>
  <si>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</si>
  <si>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</si>
  <si>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</si>
  <si>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</si>
  <si>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</si>
  <si>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</si>
  <si>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</si>
  <si>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</si>
  <si>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</si>
  <si>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</si>
  <si>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</si>
  <si>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</si>
  <si>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</si>
  <si>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</si>
  <si>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</si>
  <si>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</si>
  <si>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</si>
  <si>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</si>
  <si>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</si>
  <si>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</si>
  <si>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</si>
  <si>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</si>
  <si>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</si>
  <si>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</si>
  <si>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</si>
  <si>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</si>
  <si>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</si>
  <si>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</si>
  <si>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</si>
  <si>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</si>
  <si>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</si>
  <si>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</si>
  <si>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</si>
  <si>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</si>
  <si>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</si>
  <si>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</si>
  <si>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</si>
  <si>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</si>
  <si>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</si>
  <si>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</si>
  <si>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</si>
  <si>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</si>
  <si>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</si>
  <si>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</si>
  <si>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</si>
  <si>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</si>
  <si>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</si>
  <si>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</si>
  <si>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</si>
  <si>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</si>
  <si>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</si>
  <si>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</si>
  <si>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</si>
  <si>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</si>
  <si>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</si>
  <si>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</si>
  <si>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</si>
  <si>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</si>
  <si>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</si>
  <si>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</si>
  <si>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</si>
  <si>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</si>
  <si>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</si>
  <si>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</si>
  <si>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</si>
  <si>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</si>
  <si>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</si>
  <si>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</si>
  <si>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</si>
  <si>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</si>
  <si>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</si>
  <si>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</si>
  <si>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</si>
  <si>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</si>
  <si>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</si>
  <si>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</si>
  <si>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</si>
  <si>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</si>
  <si>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</si>
  <si>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</si>
  <si>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</si>
  <si>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</si>
  <si>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</si>
  <si>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</si>
  <si>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</si>
  <si>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</si>
  <si>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</si>
  <si>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</si>
  <si>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</si>
  <si>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</si>
  <si>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</si>
  <si>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</si>
  <si>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</si>
  <si>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</si>
  <si>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</si>
  <si>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</si>
  <si>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</si>
  <si>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</si>
  <si>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</si>
  <si>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</si>
  <si>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</si>
  <si>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</si>
  <si>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</si>
  <si>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</si>
  <si>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</si>
  <si>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</si>
  <si>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</si>
  <si>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</si>
  <si>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</si>
  <si>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</si>
  <si>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</si>
  <si>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</si>
  <si>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</si>
  <si>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</si>
  <si>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</si>
  <si>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</si>
  <si>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</si>
  <si>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</si>
  <si>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</si>
  <si>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</si>
  <si>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</si>
  <si>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</si>
  <si>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</si>
  <si>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</si>
  <si>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</si>
  <si>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</si>
  <si>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</si>
  <si>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</si>
  <si>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</si>
  <si>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</si>
  <si>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</si>
  <si>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</si>
  <si>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</si>
  <si>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</si>
  <si>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</si>
  <si>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</si>
  <si>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</si>
  <si>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</si>
  <si>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</si>
  <si>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</si>
  <si>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</si>
  <si>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</si>
  <si>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</si>
  <si>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</si>
  <si>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</si>
  <si>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</si>
  <si>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</si>
  <si>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</si>
  <si>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</si>
  <si>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</si>
  <si>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</si>
  <si>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</si>
  <si>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</si>
  <si>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</si>
  <si>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</si>
  <si>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</si>
  <si>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</si>
  <si>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</si>
  <si>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</si>
  <si>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</si>
  <si>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</si>
  <si>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</si>
  <si>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</si>
  <si>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</si>
  <si>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</si>
  <si>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</si>
  <si>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</si>
  <si>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</si>
  <si>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</si>
  <si>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</si>
  <si>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</si>
  <si>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</si>
  <si>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</si>
  <si>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</si>
  <si>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</si>
  <si>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</si>
  <si>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</si>
  <si>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</si>
  <si>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</si>
  <si>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</si>
  <si>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</si>
  <si>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</si>
  <si>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</si>
  <si>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</si>
  <si>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</si>
  <si>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</si>
  <si>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</si>
  <si>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</si>
  <si>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</si>
  <si>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</si>
  <si>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</si>
  <si>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</si>
  <si>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</si>
  <si>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</si>
  <si>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</si>
  <si>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</si>
  <si>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</si>
  <si>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</si>
  <si>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</si>
  <si>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</si>
  <si>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</si>
  <si>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</si>
  <si>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</si>
  <si>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</si>
  <si>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</si>
  <si>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</si>
  <si>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</si>
  <si>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</si>
  <si>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</si>
  <si>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</si>
  <si>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</si>
  <si>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</si>
  <si>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</si>
  <si>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</si>
  <si>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</si>
  <si>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</si>
  <si>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</si>
  <si>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</si>
  <si>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</si>
  <si>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директор</t>
  </si>
  <si>
    <t>Рогозина Н.В.</t>
  </si>
  <si>
    <t>8 (8172) 55-46-40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</si>
</sst>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24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tabSelected="1" zoomScalePageLayoutView="0" workbookViewId="0" topLeftCell="A17">
      <selection activeCell="X29" sqref="X29:CI29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96" t="s">
        <v>241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8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13" t="s">
        <v>242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5"/>
    </row>
    <row r="16" ht="15" customHeight="1" thickBot="1"/>
    <row r="17" spans="8:80" ht="15" customHeight="1" thickBot="1">
      <c r="H17" s="110" t="s">
        <v>340</v>
      </c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3"/>
    </row>
    <row r="18" ht="19.5" customHeight="1" thickBot="1"/>
    <row r="19" spans="11:77" ht="15" customHeight="1">
      <c r="K19" s="116" t="s">
        <v>257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8"/>
    </row>
    <row r="20" spans="11:77" ht="15" customHeight="1" thickBot="1">
      <c r="K20" s="119" t="s">
        <v>243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99">
        <v>2014</v>
      </c>
      <c r="AR20" s="99"/>
      <c r="AS20" s="99"/>
      <c r="AT20" s="121" t="s">
        <v>244</v>
      </c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2"/>
    </row>
    <row r="21" ht="19.5" customHeight="1" thickBot="1"/>
    <row r="22" spans="1:84" ht="15.75" customHeight="1" thickBot="1">
      <c r="A22" s="107" t="s">
        <v>245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110" t="s">
        <v>246</v>
      </c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P22" s="35"/>
      <c r="BR22" s="129" t="s">
        <v>256</v>
      </c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1"/>
    </row>
    <row r="23" spans="1:87" ht="15" customHeight="1">
      <c r="A23" s="123" t="s">
        <v>312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6" t="s">
        <v>311</v>
      </c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O23" s="106" t="s">
        <v>339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</row>
    <row r="24" spans="1:87" ht="39.75" customHeight="1">
      <c r="A24" s="100" t="s">
        <v>313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</row>
    <row r="25" spans="1:87" ht="1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</row>
    <row r="26" spans="1:87" ht="15.75" thickBo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5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</row>
    <row r="27" spans="1:84" ht="15" customHeight="1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0" t="s">
        <v>247</v>
      </c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3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7" t="s">
        <v>248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 t="s">
        <v>251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ht="15.75" customHeight="1" thickBot="1">
      <c r="A30" s="137" t="s">
        <v>249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 t="s">
        <v>252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ht="15.75" customHeight="1" thickBot="1">
      <c r="A31" s="126" t="s">
        <v>253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43" t="s">
        <v>254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ht="12.75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46" t="s">
        <v>255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47"/>
      <c r="AR32" s="126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8"/>
      <c r="BN32" s="126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8"/>
    </row>
    <row r="33" spans="1:87" ht="12.75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4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47"/>
      <c r="AR33" s="126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8"/>
      <c r="BN33" s="126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8"/>
    </row>
    <row r="34" spans="1:87" ht="12.75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4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47"/>
      <c r="AR34" s="126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8"/>
      <c r="BN34" s="126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8"/>
    </row>
    <row r="35" spans="1:87" ht="12.75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4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47"/>
      <c r="AR35" s="126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8"/>
      <c r="BN35" s="126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8"/>
    </row>
    <row r="36" spans="1:87" ht="12.75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4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47"/>
      <c r="AR36" s="126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8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ht="13.5" thickBot="1">
      <c r="A37" s="90">
        <v>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90">
        <v>2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2"/>
      <c r="AR37" s="90">
        <v>3</v>
      </c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2"/>
      <c r="BN37" s="90">
        <v>4</v>
      </c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2"/>
    </row>
    <row r="38" spans="1:87" ht="15" customHeight="1" thickBot="1">
      <c r="A38" s="87">
        <v>609537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  <c r="V38" s="93">
        <v>5066512</v>
      </c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5"/>
      <c r="AR38" s="93" t="s">
        <v>250</v>
      </c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5"/>
      <c r="BN38" s="93">
        <v>19220868001</v>
      </c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5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27">
      <selection activeCell="S48" sqref="S48:U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329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224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110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225</v>
      </c>
      <c r="Q19" s="1" t="s">
        <v>226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330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6179</v>
      </c>
      <c r="Q21" s="66">
        <v>310</v>
      </c>
    </row>
    <row r="22" spans="1:17" ht="25.5">
      <c r="A22" s="3" t="s">
        <v>227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5936</v>
      </c>
      <c r="Q22" s="66"/>
    </row>
    <row r="23" spans="1:17" ht="15.75">
      <c r="A23" s="3" t="s">
        <v>258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4562</v>
      </c>
      <c r="Q23" s="66"/>
    </row>
    <row r="24" spans="1:17" ht="25.5">
      <c r="A24" s="7" t="s">
        <v>259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417</v>
      </c>
      <c r="Q24" s="66"/>
    </row>
    <row r="25" spans="1:17" ht="15.75">
      <c r="A25" s="7" t="s">
        <v>260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3654</v>
      </c>
      <c r="Q25" s="66"/>
    </row>
    <row r="26" spans="1:17" ht="15.75">
      <c r="A26" s="7" t="s">
        <v>261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262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263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491</v>
      </c>
      <c r="Q28" s="66"/>
    </row>
    <row r="29" spans="1:17" ht="15.75">
      <c r="A29" s="3" t="s">
        <v>264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265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1374</v>
      </c>
      <c r="Q30" s="66"/>
    </row>
    <row r="31" spans="1:17" ht="15.75">
      <c r="A31" s="3" t="s">
        <v>228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237</v>
      </c>
      <c r="Q31" s="66">
        <v>309</v>
      </c>
    </row>
    <row r="32" spans="1:17" ht="15.75">
      <c r="A32" s="3" t="s">
        <v>232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39</v>
      </c>
      <c r="Q32" s="66"/>
    </row>
    <row r="33" spans="1:17" ht="15.75">
      <c r="A33" s="3" t="s">
        <v>233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>
        <v>50</v>
      </c>
    </row>
    <row r="34" spans="1:17" ht="15.75">
      <c r="A34" s="3" t="s">
        <v>234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175</v>
      </c>
      <c r="Q34" s="66">
        <v>17</v>
      </c>
    </row>
    <row r="35" spans="1:17" ht="15.75">
      <c r="A35" s="3" t="s">
        <v>235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21</v>
      </c>
      <c r="Q35" s="66">
        <v>1</v>
      </c>
    </row>
    <row r="36" spans="1:17" ht="15.75">
      <c r="A36" s="3" t="s">
        <v>236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/>
      <c r="Q36" s="66">
        <v>124</v>
      </c>
    </row>
    <row r="37" spans="1:17" ht="15.75">
      <c r="A37" s="3" t="s">
        <v>237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2</v>
      </c>
      <c r="Q37" s="66">
        <v>117</v>
      </c>
    </row>
    <row r="38" spans="1:17" ht="15.75">
      <c r="A38" s="3" t="s">
        <v>229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230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6</v>
      </c>
      <c r="Q39" s="66">
        <v>1</v>
      </c>
    </row>
    <row r="40" spans="1:17" ht="15.75">
      <c r="A40" s="3" t="s">
        <v>231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37</v>
      </c>
      <c r="Q40" s="66">
        <v>414</v>
      </c>
    </row>
    <row r="44" spans="1:15" s="5" customFormat="1" ht="38.25" customHeight="1">
      <c r="A44" s="165" t="s">
        <v>239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240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726</v>
      </c>
      <c r="Q45" s="163"/>
      <c r="S45" s="163" t="s">
        <v>727</v>
      </c>
      <c r="T45" s="163"/>
      <c r="U45" s="163"/>
      <c r="W45" s="33"/>
    </row>
    <row r="46" spans="16:23" s="5" customFormat="1" ht="12.75">
      <c r="P46" s="91" t="s">
        <v>158</v>
      </c>
      <c r="Q46" s="91"/>
      <c r="S46" s="91" t="s">
        <v>238</v>
      </c>
      <c r="T46" s="91"/>
      <c r="U46" s="91"/>
      <c r="W46" s="21" t="s">
        <v>159</v>
      </c>
    </row>
    <row r="47" s="5" customFormat="1" ht="12.75"/>
    <row r="48" spans="15:21" s="5" customFormat="1" ht="15.75">
      <c r="O48" s="32"/>
      <c r="P48" s="163" t="s">
        <v>728</v>
      </c>
      <c r="Q48" s="163"/>
      <c r="S48" s="164">
        <v>42029</v>
      </c>
      <c r="T48" s="164"/>
      <c r="U48" s="164"/>
    </row>
    <row r="49" spans="16:21" s="5" customFormat="1" ht="12.75">
      <c r="P49" s="91" t="s">
        <v>160</v>
      </c>
      <c r="Q49" s="91"/>
      <c r="S49" s="162" t="s">
        <v>161</v>
      </c>
      <c r="T49" s="91"/>
      <c r="U49" s="9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271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270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83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75</v>
      </c>
      <c r="P18" s="167" t="s">
        <v>84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85</v>
      </c>
      <c r="Q19" s="10" t="s">
        <v>267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88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95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96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97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98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99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100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101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102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268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269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270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119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75</v>
      </c>
      <c r="P19" s="1" t="s">
        <v>272</v>
      </c>
      <c r="Q19" s="1" t="s">
        <v>273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85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274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119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179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275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341</v>
      </c>
      <c r="B1" s="69"/>
      <c r="C1" s="69"/>
      <c r="D1" s="68"/>
      <c r="E1" s="69"/>
      <c r="F1" s="69"/>
      <c r="G1" s="69"/>
      <c r="H1" s="69"/>
      <c r="J1" s="70" t="s">
        <v>342</v>
      </c>
      <c r="K1" s="70"/>
      <c r="L1" s="71"/>
      <c r="M1" s="71"/>
      <c r="O1" s="70" t="s">
        <v>343</v>
      </c>
      <c r="P1" s="71"/>
    </row>
    <row r="2" spans="1:16" ht="12.75">
      <c r="A2" s="72" t="s">
        <v>344</v>
      </c>
      <c r="B2" s="72" t="s">
        <v>345</v>
      </c>
      <c r="C2" s="72" t="s">
        <v>346</v>
      </c>
      <c r="D2" s="72" t="s">
        <v>347</v>
      </c>
      <c r="E2" s="72" t="s">
        <v>348</v>
      </c>
      <c r="F2" s="72" t="s">
        <v>349</v>
      </c>
      <c r="G2" s="72" t="s">
        <v>350</v>
      </c>
      <c r="H2" s="72" t="s">
        <v>351</v>
      </c>
      <c r="J2" s="73" t="s">
        <v>352</v>
      </c>
      <c r="K2" s="73" t="s">
        <v>353</v>
      </c>
      <c r="L2" s="73" t="s">
        <v>348</v>
      </c>
      <c r="M2" s="73" t="s">
        <v>354</v>
      </c>
      <c r="O2" s="74" t="s">
        <v>355</v>
      </c>
      <c r="P2" s="74" t="s">
        <v>356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SUM(H4:H11,H12,H14,H105,H112,H114,H123,H411,H429,H432,H441)</f>
        <v>0</v>
      </c>
      <c r="J3" s="5" t="s">
        <v>357</v>
      </c>
      <c r="K3" s="5">
        <v>1</v>
      </c>
      <c r="L3" s="5" t="s">
        <v>358</v>
      </c>
      <c r="M3" s="5" t="s">
        <v>256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359</v>
      </c>
      <c r="H4" s="5">
        <f>IF(LEN(P_1)&lt;&gt;0,0,1)</f>
        <v>0</v>
      </c>
      <c r="J4" s="5" t="s">
        <v>360</v>
      </c>
      <c r="K4" s="5">
        <v>2</v>
      </c>
      <c r="L4" s="5" t="s">
        <v>361</v>
      </c>
      <c r="M4" s="5" t="str">
        <f>IF(P_1=0,"Нет данных",P_1)</f>
        <v>МБОУДОД "Огарковская детская школа искусств"</v>
      </c>
      <c r="O4" s="77">
        <f ca="1">TODAY()</f>
        <v>42808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362</v>
      </c>
      <c r="H5" s="5">
        <f>IF(LEN(P_2)&lt;&gt;0,0,1)</f>
        <v>0</v>
      </c>
      <c r="J5" s="5" t="s">
        <v>363</v>
      </c>
      <c r="K5" s="5">
        <v>3</v>
      </c>
      <c r="L5" s="5" t="s">
        <v>364</v>
      </c>
      <c r="M5" s="5" t="str">
        <f>IF(P_2=0,"Нет данных",P_2)</f>
        <v>160503, Вологодская область, Вологодский район, посёлок Огарково, дом 37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365</v>
      </c>
      <c r="H6" s="5">
        <f>IF(LEN(P_3)&lt;&gt;0,0,1)</f>
        <v>0</v>
      </c>
      <c r="J6" s="5" t="s">
        <v>366</v>
      </c>
      <c r="K6" s="5">
        <v>4</v>
      </c>
      <c r="L6" s="5" t="s">
        <v>367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368</v>
      </c>
      <c r="H7" s="5">
        <f>IF(LEN(P_4)&lt;&gt;0,0,1)</f>
        <v>0</v>
      </c>
      <c r="J7" s="5" t="s">
        <v>369</v>
      </c>
      <c r="K7" s="5">
        <v>5</v>
      </c>
      <c r="L7" s="5" t="s">
        <v>370</v>
      </c>
      <c r="M7" s="5">
        <f>IF(P_4=0,"Нет данных",P_4)</f>
        <v>5066512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371</v>
      </c>
      <c r="H8" s="5">
        <f>IF(LEN(R_1)&lt;&gt;0,0,1)</f>
        <v>0</v>
      </c>
      <c r="J8" s="78" t="s">
        <v>372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373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374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375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377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378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379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380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381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382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383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384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385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386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387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388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389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390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391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392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393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394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395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396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397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398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399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400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401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402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403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404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405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406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407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408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409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410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411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412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413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414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415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416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417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418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419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420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421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422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423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424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425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426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427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428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429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430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431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432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433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434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435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436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437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438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439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440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441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442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443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444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445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446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447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448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449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450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451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452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453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454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455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456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457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458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459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460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461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462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463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464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465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466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467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468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469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470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471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472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473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474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475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476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477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478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479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480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481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482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483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484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485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486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487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488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489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490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491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492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493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494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495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496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497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498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499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500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501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502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503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504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505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506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507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508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509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510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511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512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513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514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515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517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518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519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520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521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522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523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524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525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526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527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528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529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530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531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532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533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534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535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536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537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538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539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540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541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542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543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544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545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546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547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548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549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550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551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552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553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554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555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556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557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558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559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560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561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562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563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564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565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566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567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568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569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570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571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572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573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574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575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576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577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578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579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580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581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582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583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584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585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586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587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588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589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590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591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592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593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594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595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596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597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598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599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600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601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602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603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604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605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606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607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608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609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610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611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612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613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614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615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616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617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618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619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620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621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622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623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624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625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626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627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628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629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630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631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632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633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634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635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636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637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638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639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640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641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642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643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644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645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646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647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648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649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650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651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652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653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654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655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656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657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658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659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660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661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662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663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664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665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666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667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668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669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670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671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672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673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674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675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676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677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678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679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680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681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682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683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684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685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686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687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688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689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690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691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692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693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694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695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696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697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698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699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700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701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702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703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704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705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706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707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708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709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710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711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712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713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714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715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716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717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718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719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720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721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722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723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724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725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0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2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3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5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6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7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8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9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10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11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12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13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15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16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17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18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19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45">P_3</f>
        <v>609537</v>
      </c>
      <c r="B387" s="5">
        <v>6</v>
      </c>
      <c r="C387" s="85">
        <v>264</v>
      </c>
      <c r="D387" s="85">
        <v>264</v>
      </c>
      <c r="E387" s="5" t="s">
        <v>20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21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22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23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24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25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26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27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28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29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30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31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32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33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34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35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36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37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38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39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40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41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42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43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SUM(H412:H428)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44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45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46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47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48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49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50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51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52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53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54</v>
      </c>
      <c r="H422">
        <f>IF(OR(AND(('Раздел 7'!P64+'Раздел 7'!P65+'Раздел 7'!P66)=0,'Раздел 7'!P63=0),AND(('Раздел 7'!P64+'Раздел 7'!P65+'Раздел 7'!P66)&gt;0,'Раздел 7'!P63&gt;0)),0,1)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55</v>
      </c>
      <c r="H42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56</v>
      </c>
      <c r="H424">
        <f>IF(OR(AND('Раздел 7'!P26=0,'Раздел 7'!P25=0),AND('Раздел 7'!P26&gt;0,'Раздел 7'!P25&gt;0)),0,1)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57</v>
      </c>
      <c r="H425">
        <f>IF(OR(AND('Раздел 7'!P52=0,'Раздел 7'!P51=0),AND('Раздел 7'!P52&gt;0,'Раздел 7'!P51&gt;0)),0,1)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58</v>
      </c>
      <c r="H426">
        <f>IF(OR(AND('Раздел 7'!P55=0,'Раздел 7'!P54=0),AND('Раздел 7'!P55&gt;0,'Раздел 7'!P54&gt;0)),0,1)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59</v>
      </c>
      <c r="H427">
        <f>IF(OR(AND('Раздел 7'!P71=0,'Раздел 7'!P63=0),AND('Раздел 7'!P71&gt;0,'Раздел 7'!P63&gt;0)),0,1)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60</v>
      </c>
      <c r="H428">
        <f>IF('Раздел 7'!P38&gt;='Раздел 7'!P39,0,1)</f>
        <v>0</v>
      </c>
    </row>
    <row r="429" spans="1:8" ht="12.75">
      <c r="A429" s="82">
        <f t="shared" si="6"/>
        <v>609537</v>
      </c>
      <c r="B429" s="75">
        <v>8</v>
      </c>
      <c r="C429" s="80">
        <v>0</v>
      </c>
      <c r="D429" s="80">
        <v>0</v>
      </c>
      <c r="E429" s="75" t="str">
        <f>CONCATENATE("Количество ошибок в разделе 8: ",H429)</f>
        <v>Количество ошибок в разделе 8: 0</v>
      </c>
      <c r="F429" s="80"/>
      <c r="G429" s="80"/>
      <c r="H429" s="80">
        <f>SUM(H430:H431)</f>
        <v>0</v>
      </c>
    </row>
    <row r="430" spans="1:8" ht="12.75">
      <c r="A430" s="81">
        <f t="shared" si="6"/>
        <v>609537</v>
      </c>
      <c r="B430" s="5">
        <v>8</v>
      </c>
      <c r="C430">
        <v>1</v>
      </c>
      <c r="D430">
        <v>1</v>
      </c>
      <c r="E430" s="5" t="s">
        <v>61</v>
      </c>
      <c r="H430">
        <f>IF('Раздел 8'!P21=SUM('Раздел 8'!P22:P23),0,1)</f>
        <v>0</v>
      </c>
    </row>
    <row r="431" spans="1:8" ht="12.75">
      <c r="A431" s="81">
        <f t="shared" si="6"/>
        <v>609537</v>
      </c>
      <c r="B431" s="5">
        <v>8</v>
      </c>
      <c r="C431">
        <v>2</v>
      </c>
      <c r="D431">
        <v>2</v>
      </c>
      <c r="E431" s="5" t="s">
        <v>62</v>
      </c>
      <c r="H431">
        <f>IF('Раздел 8'!P23=SUM('Раздел 8'!P24:P28),0,1)</f>
        <v>0</v>
      </c>
    </row>
    <row r="432" spans="1:8" ht="12.75">
      <c r="A432" s="82">
        <f t="shared" si="6"/>
        <v>609537</v>
      </c>
      <c r="B432" s="75">
        <v>9</v>
      </c>
      <c r="C432" s="80">
        <v>0</v>
      </c>
      <c r="D432" s="80">
        <v>0</v>
      </c>
      <c r="E432" s="75" t="str">
        <f>CONCATENATE("Количество ошибок в разделе 9: ",H432)</f>
        <v>Количество ошибок в разделе 9: 0</v>
      </c>
      <c r="F432" s="80"/>
      <c r="G432" s="80"/>
      <c r="H432" s="80">
        <f>SUM(H433:H440)</f>
        <v>0</v>
      </c>
    </row>
    <row r="433" spans="1:8" s="84" customFormat="1" ht="12.75">
      <c r="A433" s="81">
        <f t="shared" si="6"/>
        <v>609537</v>
      </c>
      <c r="B433" s="85">
        <v>9</v>
      </c>
      <c r="C433" s="84">
        <v>1</v>
      </c>
      <c r="D433" s="84">
        <v>1</v>
      </c>
      <c r="E433" s="5" t="s">
        <v>63</v>
      </c>
      <c r="H433" s="84">
        <f>IF('Раздел 9'!P21=SUM('Раздел 9'!P22,'Раздел 9'!P31,'Раздел 9'!P38,'Раздел 9'!P39),0,1)</f>
        <v>0</v>
      </c>
    </row>
    <row r="434" spans="1:8" s="84" customFormat="1" ht="12.75">
      <c r="A434" s="81">
        <f t="shared" si="6"/>
        <v>609537</v>
      </c>
      <c r="B434" s="85">
        <v>9</v>
      </c>
      <c r="C434" s="84">
        <v>2</v>
      </c>
      <c r="D434" s="84">
        <v>2</v>
      </c>
      <c r="E434" s="5" t="s">
        <v>64</v>
      </c>
      <c r="H434" s="84">
        <f>IF('Раздел 9'!Q21=SUM('Раздел 9'!Q22,'Раздел 9'!Q31,'Раздел 9'!Q38,'Раздел 9'!Q39),0,1)</f>
        <v>0</v>
      </c>
    </row>
    <row r="435" spans="1:8" s="84" customFormat="1" ht="12.75">
      <c r="A435" s="81">
        <f t="shared" si="6"/>
        <v>609537</v>
      </c>
      <c r="B435" s="85">
        <v>9</v>
      </c>
      <c r="C435" s="84">
        <v>3</v>
      </c>
      <c r="D435" s="84">
        <v>3</v>
      </c>
      <c r="E435" s="5" t="s">
        <v>65</v>
      </c>
      <c r="H435" s="84">
        <f>IF('Раздел 9'!P22=SUM('Раздел 9'!P23,'Раздел 9'!P29,'Раздел 9'!P30),0,1)</f>
        <v>0</v>
      </c>
    </row>
    <row r="436" spans="1:8" s="84" customFormat="1" ht="12.75">
      <c r="A436" s="81">
        <f t="shared" si="6"/>
        <v>609537</v>
      </c>
      <c r="B436" s="85">
        <v>9</v>
      </c>
      <c r="C436" s="84">
        <v>4</v>
      </c>
      <c r="D436" s="84">
        <v>4</v>
      </c>
      <c r="E436" s="5" t="s">
        <v>66</v>
      </c>
      <c r="H436" s="84">
        <f>IF('Раздел 9'!Q22=SUM('Раздел 9'!Q23,'Раздел 9'!Q29,'Раздел 9'!Q30),0,1)</f>
        <v>0</v>
      </c>
    </row>
    <row r="437" spans="1:8" s="84" customFormat="1" ht="12.75">
      <c r="A437" s="81">
        <f t="shared" si="6"/>
        <v>609537</v>
      </c>
      <c r="B437" s="85">
        <v>9</v>
      </c>
      <c r="C437" s="84">
        <v>5</v>
      </c>
      <c r="D437" s="84">
        <v>5</v>
      </c>
      <c r="E437" s="5" t="s">
        <v>67</v>
      </c>
      <c r="H437" s="84">
        <f>IF('Раздел 9'!P23=SUM('Раздел 9'!P24:P28),0,1)</f>
        <v>0</v>
      </c>
    </row>
    <row r="438" spans="1:8" s="84" customFormat="1" ht="12.75">
      <c r="A438" s="81">
        <f t="shared" si="6"/>
        <v>609537</v>
      </c>
      <c r="B438" s="85">
        <v>9</v>
      </c>
      <c r="C438" s="84">
        <v>6</v>
      </c>
      <c r="D438" s="84">
        <v>6</v>
      </c>
      <c r="E438" s="5" t="s">
        <v>68</v>
      </c>
      <c r="H438" s="84">
        <f>IF('Раздел 9'!Q23=SUM('Раздел 9'!Q24:Q28),0,1)</f>
        <v>0</v>
      </c>
    </row>
    <row r="439" spans="1:8" s="84" customFormat="1" ht="12.75">
      <c r="A439" s="81">
        <f t="shared" si="6"/>
        <v>609537</v>
      </c>
      <c r="B439" s="85">
        <v>9</v>
      </c>
      <c r="C439" s="84">
        <v>7</v>
      </c>
      <c r="D439" s="84">
        <v>7</v>
      </c>
      <c r="E439" s="5" t="s">
        <v>69</v>
      </c>
      <c r="H439" s="84">
        <f>IF('Раздел 9'!P31=SUM('Раздел 9'!P32:P37),0,1)</f>
        <v>0</v>
      </c>
    </row>
    <row r="440" spans="1:8" ht="12.75">
      <c r="A440" s="81">
        <f t="shared" si="6"/>
        <v>609537</v>
      </c>
      <c r="B440" s="85">
        <v>9</v>
      </c>
      <c r="C440" s="84">
        <v>8</v>
      </c>
      <c r="D440" s="84">
        <v>8</v>
      </c>
      <c r="E440" s="5" t="s">
        <v>70</v>
      </c>
      <c r="H440" s="84">
        <f>IF('Раздел 9'!Q31=SUM('Раздел 9'!Q32:Q37),0,1)</f>
        <v>0</v>
      </c>
    </row>
    <row r="441" spans="1:8" ht="12.75">
      <c r="A441" s="82">
        <f t="shared" si="6"/>
        <v>609537</v>
      </c>
      <c r="B441" s="75">
        <v>10</v>
      </c>
      <c r="C441" s="75">
        <v>0</v>
      </c>
      <c r="D441" s="75">
        <v>0</v>
      </c>
      <c r="E441" s="75" t="str">
        <f>CONCATENATE("Межраздельный контроль: ",H441)</f>
        <v>Межраздельный контроль: 0</v>
      </c>
      <c r="F441" s="75"/>
      <c r="G441" s="75"/>
      <c r="H441" s="75">
        <f>SUM(H442:H445)</f>
        <v>0</v>
      </c>
    </row>
    <row r="442" spans="1:8" ht="12.75">
      <c r="A442" s="81">
        <f t="shared" si="6"/>
        <v>609537</v>
      </c>
      <c r="B442" s="5">
        <v>10</v>
      </c>
      <c r="C442">
        <v>1</v>
      </c>
      <c r="D442">
        <v>1</v>
      </c>
      <c r="E442" s="5" t="s">
        <v>73</v>
      </c>
      <c r="H442">
        <f>IF('Раздел 5'!P26&lt;=SUM('Раздел 2'!R21,'Раздел 3'!Q21),0,1)</f>
        <v>0</v>
      </c>
    </row>
    <row r="443" spans="1:8" ht="12.75">
      <c r="A443" s="81">
        <f t="shared" si="6"/>
        <v>609537</v>
      </c>
      <c r="B443" s="5">
        <v>10</v>
      </c>
      <c r="C443">
        <v>2</v>
      </c>
      <c r="D443">
        <v>2</v>
      </c>
      <c r="E443" s="5" t="s">
        <v>71</v>
      </c>
      <c r="H443">
        <f>IF('Раздел 2'!R21&gt;='Раздел 7'!P38,0,1)</f>
        <v>0</v>
      </c>
    </row>
    <row r="444" spans="1:5" ht="12.75">
      <c r="A444" s="81">
        <f t="shared" si="6"/>
        <v>609537</v>
      </c>
      <c r="B444" s="5">
        <v>10</v>
      </c>
      <c r="C444">
        <v>3</v>
      </c>
      <c r="D444">
        <v>3</v>
      </c>
      <c r="E444" s="5" t="s">
        <v>72</v>
      </c>
    </row>
    <row r="445" spans="1:8" ht="12.75">
      <c r="A445" s="81">
        <f t="shared" si="6"/>
        <v>609537</v>
      </c>
      <c r="B445" s="5">
        <v>10</v>
      </c>
      <c r="C445">
        <v>4</v>
      </c>
      <c r="D445">
        <v>4</v>
      </c>
      <c r="E445" s="5" t="s">
        <v>516</v>
      </c>
      <c r="H445">
        <f>IF('Раздел 8'!P23-'Раздел 8'!P29=SUM('Раздел 9'!Q21,'Раздел 9'!Q40),0,1)</f>
        <v>0</v>
      </c>
    </row>
    <row r="446" ht="12.75">
      <c r="A446" s="78" t="s">
        <v>376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105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106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74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76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2</v>
      </c>
    </row>
    <row r="22" spans="1:16" ht="15.75">
      <c r="A22" s="3" t="s">
        <v>266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6">
      <selection activeCell="T31" sqref="T3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107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108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83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75</v>
      </c>
      <c r="P17" s="156" t="s">
        <v>91</v>
      </c>
      <c r="Q17" s="156"/>
      <c r="R17" s="156" t="s">
        <v>84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85</v>
      </c>
      <c r="Q18" s="156" t="s">
        <v>94</v>
      </c>
      <c r="R18" s="156" t="s">
        <v>85</v>
      </c>
      <c r="S18" s="156" t="s">
        <v>86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93</v>
      </c>
      <c r="T19" s="1" t="s">
        <v>92</v>
      </c>
      <c r="U19" s="1" t="s">
        <v>319</v>
      </c>
      <c r="V19" s="1" t="s">
        <v>87</v>
      </c>
      <c r="W19" s="1" t="s">
        <v>276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88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7</v>
      </c>
      <c r="Q21" s="8">
        <v>7</v>
      </c>
      <c r="R21" s="8">
        <v>289</v>
      </c>
      <c r="S21" s="8"/>
      <c r="T21" s="8">
        <v>289</v>
      </c>
      <c r="U21" s="8"/>
      <c r="V21" s="8"/>
      <c r="W21" s="8"/>
    </row>
    <row r="22" spans="1:23" ht="25.5">
      <c r="A22" s="7" t="s">
        <v>95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96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97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98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99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/>
      <c r="Q26" s="8"/>
      <c r="R26" s="8"/>
      <c r="S26" s="8"/>
      <c r="T26" s="8"/>
      <c r="U26" s="8"/>
      <c r="V26" s="8"/>
      <c r="W26" s="8"/>
    </row>
    <row r="27" spans="1:23" ht="15.75">
      <c r="A27" s="7" t="s">
        <v>100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7</v>
      </c>
      <c r="Q27" s="8">
        <v>7</v>
      </c>
      <c r="R27" s="8">
        <v>289</v>
      </c>
      <c r="S27" s="8"/>
      <c r="T27" s="8">
        <v>289</v>
      </c>
      <c r="U27" s="8"/>
      <c r="V27" s="8"/>
      <c r="W27" s="8"/>
    </row>
    <row r="28" spans="1:23" ht="15.75">
      <c r="A28" s="7" t="s">
        <v>101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102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89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90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7</v>
      </c>
      <c r="Q31" s="8">
        <v>7</v>
      </c>
      <c r="R31" s="8">
        <v>289</v>
      </c>
      <c r="S31" s="8"/>
      <c r="T31" s="8">
        <v>289</v>
      </c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T22" sqref="T22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315</v>
      </c>
      <c r="O17" s="152"/>
      <c r="P17" s="152"/>
      <c r="Q17" s="152"/>
      <c r="R17" s="152"/>
      <c r="S17" s="152"/>
      <c r="T17" s="152"/>
    </row>
    <row r="18" spans="15:20" ht="12.75">
      <c r="O18" s="157" t="s">
        <v>109</v>
      </c>
      <c r="P18" s="157"/>
      <c r="Q18" s="157"/>
      <c r="R18" s="157"/>
      <c r="S18" s="157"/>
      <c r="T18" s="157"/>
    </row>
    <row r="19" spans="14:20" ht="76.5">
      <c r="N19" s="64"/>
      <c r="O19" s="10" t="s">
        <v>75</v>
      </c>
      <c r="P19" s="10" t="s">
        <v>103</v>
      </c>
      <c r="Q19" s="10" t="s">
        <v>104</v>
      </c>
      <c r="R19" s="10" t="s">
        <v>320</v>
      </c>
      <c r="S19" s="10" t="s">
        <v>334</v>
      </c>
      <c r="T19" s="10" t="s">
        <v>278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85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277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314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118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110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111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112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113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114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116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117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321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115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6" sqref="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124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125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119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75</v>
      </c>
      <c r="P18" s="156" t="s">
        <v>120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121</v>
      </c>
      <c r="Q19" s="1" t="s">
        <v>122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322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323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118</v>
      </c>
      <c r="Q22" s="8">
        <v>78</v>
      </c>
    </row>
    <row r="23" spans="1:17" ht="15.75">
      <c r="A23" s="7" t="s">
        <v>324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168</v>
      </c>
      <c r="Q23" s="8">
        <v>135</v>
      </c>
    </row>
    <row r="24" spans="1:17" ht="15.75">
      <c r="A24" s="7" t="s">
        <v>325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3</v>
      </c>
      <c r="Q24" s="8">
        <v>3</v>
      </c>
    </row>
    <row r="25" spans="1:17" ht="15.75">
      <c r="A25" s="7" t="s">
        <v>326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>
      <c r="A26" s="7" t="s">
        <v>123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289</v>
      </c>
      <c r="Q26" s="8">
        <v>216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D20">
      <selection activeCell="AR35" sqref="AR35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316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177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119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75</v>
      </c>
      <c r="P17" s="156" t="s">
        <v>126</v>
      </c>
      <c r="Q17" s="156" t="s">
        <v>127</v>
      </c>
      <c r="R17" s="159" t="s">
        <v>175</v>
      </c>
      <c r="S17" s="156" t="s">
        <v>338</v>
      </c>
      <c r="T17" s="156" t="s">
        <v>128</v>
      </c>
      <c r="U17" s="156"/>
      <c r="V17" s="156"/>
      <c r="W17" s="156"/>
      <c r="X17" s="156"/>
      <c r="Y17" s="156"/>
      <c r="Z17" s="156"/>
      <c r="AA17" s="156" t="s">
        <v>129</v>
      </c>
      <c r="AB17" s="156"/>
      <c r="AC17" s="156" t="s">
        <v>130</v>
      </c>
      <c r="AD17" s="156"/>
      <c r="AE17" s="156"/>
      <c r="AF17" s="156"/>
      <c r="AG17" s="156"/>
      <c r="AH17" s="156"/>
      <c r="AI17" s="156" t="s">
        <v>280</v>
      </c>
      <c r="AJ17" s="156"/>
      <c r="AK17" s="156"/>
      <c r="AL17" s="156"/>
      <c r="AM17" s="156"/>
      <c r="AN17" s="156" t="s">
        <v>279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131</v>
      </c>
      <c r="U18" s="156"/>
      <c r="V18" s="156" t="s">
        <v>132</v>
      </c>
      <c r="W18" s="156" t="s">
        <v>133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134</v>
      </c>
      <c r="U19" s="1" t="s">
        <v>135</v>
      </c>
      <c r="V19" s="156"/>
      <c r="W19" s="1" t="s">
        <v>136</v>
      </c>
      <c r="X19" s="1" t="s">
        <v>137</v>
      </c>
      <c r="Y19" s="1" t="s">
        <v>138</v>
      </c>
      <c r="Z19" s="1" t="s">
        <v>139</v>
      </c>
      <c r="AA19" s="1" t="s">
        <v>121</v>
      </c>
      <c r="AB19" s="1" t="s">
        <v>164</v>
      </c>
      <c r="AC19" s="1" t="s">
        <v>140</v>
      </c>
      <c r="AD19" s="1" t="s">
        <v>162</v>
      </c>
      <c r="AE19" s="1" t="s">
        <v>141</v>
      </c>
      <c r="AF19" s="1" t="s">
        <v>163</v>
      </c>
      <c r="AG19" s="1" t="s">
        <v>142</v>
      </c>
      <c r="AH19" s="1" t="s">
        <v>143</v>
      </c>
      <c r="AI19" s="1" t="s">
        <v>144</v>
      </c>
      <c r="AJ19" s="1" t="s">
        <v>145</v>
      </c>
      <c r="AK19" s="1" t="s">
        <v>146</v>
      </c>
      <c r="AL19" s="1" t="s">
        <v>147</v>
      </c>
      <c r="AM19" s="1" t="s">
        <v>327</v>
      </c>
      <c r="AN19" s="1" t="s">
        <v>176</v>
      </c>
      <c r="AO19" s="1" t="s">
        <v>148</v>
      </c>
      <c r="AP19" s="1" t="s">
        <v>282</v>
      </c>
      <c r="AQ19" s="1" t="s">
        <v>281</v>
      </c>
      <c r="AR19" s="1" t="s">
        <v>328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165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17</v>
      </c>
      <c r="Q21" s="8"/>
      <c r="R21" s="8">
        <v>17</v>
      </c>
      <c r="S21" s="8">
        <v>16</v>
      </c>
      <c r="T21" s="8"/>
      <c r="U21" s="8">
        <v>17</v>
      </c>
      <c r="V21" s="8">
        <v>6</v>
      </c>
      <c r="W21" s="8">
        <v>2</v>
      </c>
      <c r="X21" s="8">
        <v>12</v>
      </c>
      <c r="Y21" s="8"/>
      <c r="Z21" s="8">
        <v>3</v>
      </c>
      <c r="AA21" s="8">
        <v>4</v>
      </c>
      <c r="AB21" s="8">
        <v>4</v>
      </c>
      <c r="AC21" s="8">
        <v>8</v>
      </c>
      <c r="AD21" s="8">
        <v>6</v>
      </c>
      <c r="AE21" s="8">
        <v>9</v>
      </c>
      <c r="AF21" s="8">
        <v>9</v>
      </c>
      <c r="AG21" s="8"/>
      <c r="AH21" s="8"/>
      <c r="AI21" s="8"/>
      <c r="AJ21" s="8"/>
      <c r="AK21" s="8"/>
      <c r="AL21" s="8"/>
      <c r="AM21" s="8">
        <v>17</v>
      </c>
      <c r="AN21" s="8"/>
      <c r="AO21" s="8"/>
      <c r="AP21" s="8">
        <v>17</v>
      </c>
      <c r="AQ21" s="8">
        <v>5</v>
      </c>
      <c r="AR21" s="8">
        <v>5</v>
      </c>
    </row>
    <row r="22" spans="1:44" ht="30" customHeight="1">
      <c r="A22" s="7" t="s">
        <v>149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1</v>
      </c>
      <c r="Q22" s="8"/>
      <c r="R22" s="8">
        <v>1</v>
      </c>
      <c r="S22" s="8">
        <v>1</v>
      </c>
      <c r="T22" s="8"/>
      <c r="U22" s="8">
        <v>1</v>
      </c>
      <c r="V22" s="8">
        <v>1</v>
      </c>
      <c r="W22" s="8"/>
      <c r="X22" s="8"/>
      <c r="Y22" s="8"/>
      <c r="Z22" s="8">
        <v>1</v>
      </c>
      <c r="AA22" s="8"/>
      <c r="AB22" s="8"/>
      <c r="AC22" s="8"/>
      <c r="AD22" s="8"/>
      <c r="AE22" s="8">
        <v>1</v>
      </c>
      <c r="AF22" s="8">
        <v>1</v>
      </c>
      <c r="AG22" s="8"/>
      <c r="AH22" s="8"/>
      <c r="AI22" s="8"/>
      <c r="AJ22" s="8"/>
      <c r="AK22" s="8"/>
      <c r="AL22" s="8"/>
      <c r="AM22" s="8">
        <v>1</v>
      </c>
      <c r="AN22" s="8"/>
      <c r="AO22" s="8"/>
      <c r="AP22" s="8">
        <v>1</v>
      </c>
      <c r="AQ22" s="8">
        <v>1</v>
      </c>
      <c r="AR22" s="8">
        <v>1</v>
      </c>
    </row>
    <row r="23" spans="1:44" ht="30" customHeight="1">
      <c r="A23" s="7" t="s">
        <v>166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>
        <v>1</v>
      </c>
      <c r="T23" s="8"/>
      <c r="U23" s="8">
        <v>1</v>
      </c>
      <c r="V23" s="8">
        <v>1</v>
      </c>
      <c r="W23" s="8"/>
      <c r="X23" s="8"/>
      <c r="Y23" s="8"/>
      <c r="Z23" s="8">
        <v>1</v>
      </c>
      <c r="AA23" s="8"/>
      <c r="AB23" s="8"/>
      <c r="AC23" s="8"/>
      <c r="AD23" s="8"/>
      <c r="AE23" s="8">
        <v>1</v>
      </c>
      <c r="AF23" s="8">
        <v>1</v>
      </c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>
        <v>1</v>
      </c>
      <c r="AQ23" s="8">
        <v>1</v>
      </c>
      <c r="AR23" s="8">
        <v>1</v>
      </c>
    </row>
    <row r="24" spans="1:44" ht="19.5" customHeight="1">
      <c r="A24" s="7" t="s">
        <v>167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9.5" customHeight="1">
      <c r="A25" s="7" t="s">
        <v>150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151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168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14</v>
      </c>
      <c r="Q27" s="8"/>
      <c r="R27" s="8">
        <v>14</v>
      </c>
      <c r="S27" s="8">
        <v>14</v>
      </c>
      <c r="T27" s="8"/>
      <c r="U27" s="8">
        <v>14</v>
      </c>
      <c r="V27" s="8">
        <v>5</v>
      </c>
      <c r="W27" s="8">
        <v>2</v>
      </c>
      <c r="X27" s="8">
        <v>12</v>
      </c>
      <c r="Y27" s="8"/>
      <c r="Z27" s="8"/>
      <c r="AA27" s="8">
        <v>2</v>
      </c>
      <c r="AB27" s="8">
        <v>2</v>
      </c>
      <c r="AC27" s="8">
        <v>6</v>
      </c>
      <c r="AD27" s="8">
        <v>6</v>
      </c>
      <c r="AE27" s="8">
        <v>8</v>
      </c>
      <c r="AF27" s="8">
        <v>8</v>
      </c>
      <c r="AG27" s="8"/>
      <c r="AH27" s="8"/>
      <c r="AI27" s="8"/>
      <c r="AJ27" s="8"/>
      <c r="AK27" s="8"/>
      <c r="AL27" s="8"/>
      <c r="AM27" s="8">
        <v>14</v>
      </c>
      <c r="AN27" s="8"/>
      <c r="AO27" s="8"/>
      <c r="AP27" s="8">
        <v>14</v>
      </c>
      <c r="AQ27" s="8">
        <v>3</v>
      </c>
      <c r="AR27" s="8">
        <v>3</v>
      </c>
    </row>
    <row r="28" spans="1:44" ht="30" customHeight="1">
      <c r="A28" s="24" t="s">
        <v>169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170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171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152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172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9.5" customHeight="1">
      <c r="A33" s="25" t="s">
        <v>173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9.5" customHeight="1">
      <c r="A34" s="26" t="s">
        <v>153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14</v>
      </c>
      <c r="Q34" s="8"/>
      <c r="R34" s="8">
        <v>14</v>
      </c>
      <c r="S34" s="8">
        <v>14</v>
      </c>
      <c r="T34" s="8"/>
      <c r="U34" s="8">
        <v>14</v>
      </c>
      <c r="V34" s="8">
        <v>5</v>
      </c>
      <c r="W34" s="8">
        <v>2</v>
      </c>
      <c r="X34" s="8">
        <v>12</v>
      </c>
      <c r="Y34" s="8"/>
      <c r="Z34" s="8"/>
      <c r="AA34" s="8">
        <v>2</v>
      </c>
      <c r="AB34" s="8">
        <v>2</v>
      </c>
      <c r="AC34" s="8">
        <v>6</v>
      </c>
      <c r="AD34" s="8">
        <v>6</v>
      </c>
      <c r="AE34" s="8">
        <v>8</v>
      </c>
      <c r="AF34" s="8">
        <v>8</v>
      </c>
      <c r="AG34" s="8"/>
      <c r="AH34" s="8"/>
      <c r="AI34" s="8"/>
      <c r="AJ34" s="8"/>
      <c r="AK34" s="8"/>
      <c r="AL34" s="8"/>
      <c r="AM34" s="8">
        <v>14</v>
      </c>
      <c r="AN34" s="8"/>
      <c r="AO34" s="8"/>
      <c r="AP34" s="8">
        <v>14</v>
      </c>
      <c r="AQ34" s="8">
        <v>3</v>
      </c>
      <c r="AR34" s="8">
        <v>3</v>
      </c>
    </row>
    <row r="35" spans="1:44" ht="19.5" customHeight="1">
      <c r="A35" s="7" t="s">
        <v>174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2</v>
      </c>
      <c r="Q35" s="8"/>
      <c r="R35" s="8">
        <v>2</v>
      </c>
      <c r="S35" s="8">
        <v>1</v>
      </c>
      <c r="T35" s="8"/>
      <c r="U35" s="8">
        <v>2</v>
      </c>
      <c r="V35" s="8"/>
      <c r="W35" s="8"/>
      <c r="X35" s="8"/>
      <c r="Y35" s="8"/>
      <c r="Z35" s="8">
        <v>2</v>
      </c>
      <c r="AA35" s="8"/>
      <c r="AB35" s="8"/>
      <c r="AC35" s="8">
        <v>2</v>
      </c>
      <c r="AD35" s="8"/>
      <c r="AE35" s="8"/>
      <c r="AF35" s="8"/>
      <c r="AG35" s="8"/>
      <c r="AH35" s="8"/>
      <c r="AI35" s="8"/>
      <c r="AJ35" s="8"/>
      <c r="AK35" s="8"/>
      <c r="AL35" s="8"/>
      <c r="AM35" s="8">
        <v>2</v>
      </c>
      <c r="AN35" s="8"/>
      <c r="AO35" s="8"/>
      <c r="AP35" s="8">
        <v>2</v>
      </c>
      <c r="AQ35" s="8">
        <v>1</v>
      </c>
      <c r="AR35" s="8">
        <v>1</v>
      </c>
    </row>
    <row r="36" spans="1:44" ht="19.5" customHeight="1">
      <c r="A36" s="7" t="s">
        <v>154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>
        <v>2</v>
      </c>
      <c r="AB36" s="8">
        <v>2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3" ht="60" customHeight="1">
      <c r="A37" s="17" t="s">
        <v>178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155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156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157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335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336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P15:AB15"/>
    <mergeCell ref="P16:AB16"/>
    <mergeCell ref="S17:S19"/>
    <mergeCell ref="R17:R19"/>
    <mergeCell ref="T17:Z17"/>
    <mergeCell ref="AA17:AB18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58">
      <selection activeCell="P72" sqref="P72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337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284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119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179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180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0</v>
      </c>
    </row>
    <row r="22" spans="1:16" ht="15.75">
      <c r="A22" s="7" t="s">
        <v>181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1100</v>
      </c>
    </row>
    <row r="23" spans="1:16" ht="15.75">
      <c r="A23" s="7" t="s">
        <v>285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16</v>
      </c>
    </row>
    <row r="24" spans="1:16" ht="15.75">
      <c r="A24" s="7" t="s">
        <v>182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780</v>
      </c>
    </row>
    <row r="25" spans="1:16" ht="15.75">
      <c r="A25" s="7" t="s">
        <v>286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287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183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184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185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186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187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288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289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188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189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290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190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191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192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291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292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193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194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195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194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196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>
      <c r="A47" s="7" t="s">
        <v>197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198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199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293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331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200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294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295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201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296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11</v>
      </c>
    </row>
    <row r="57" spans="1:16" ht="25.5">
      <c r="A57" s="7" t="s">
        <v>202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4</v>
      </c>
    </row>
    <row r="58" spans="1:16" ht="15.75">
      <c r="A58" s="7" t="s">
        <v>203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8</v>
      </c>
    </row>
    <row r="59" spans="1:16" ht="15.75">
      <c r="A59" s="7" t="s">
        <v>297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298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299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11</v>
      </c>
    </row>
    <row r="62" spans="1:16" ht="25.5">
      <c r="A62" s="7" t="s">
        <v>300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8</v>
      </c>
    </row>
    <row r="63" spans="1:16" ht="15.75">
      <c r="A63" s="7" t="s">
        <v>204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205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206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207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301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>
      <c r="A68" s="7" t="s">
        <v>302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303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304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305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</v>
      </c>
    </row>
    <row r="72" spans="1:16" ht="25.5">
      <c r="A72" s="7" t="s">
        <v>306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1</v>
      </c>
    </row>
    <row r="73" spans="1:16" ht="15.75">
      <c r="A73" s="7" t="s">
        <v>208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209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307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210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308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211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212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0</v>
      </c>
    </row>
    <row r="80" spans="1:16" ht="15.75">
      <c r="A80" s="7" t="s">
        <v>213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309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14</v>
      </c>
    </row>
    <row r="82" spans="1:16" ht="15.75">
      <c r="A82" s="7" t="s">
        <v>332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214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215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310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333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9" sqref="P29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317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224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110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75</v>
      </c>
      <c r="P19" s="1" t="s">
        <v>318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216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7146</v>
      </c>
    </row>
    <row r="22" spans="1:16" ht="15.75">
      <c r="A22" s="7" t="s">
        <v>217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6277</v>
      </c>
    </row>
    <row r="23" spans="1:16" ht="15.75">
      <c r="A23" s="7" t="s">
        <v>218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869</v>
      </c>
    </row>
    <row r="24" spans="1:16" ht="25.5">
      <c r="A24" s="7" t="s">
        <v>219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153</v>
      </c>
    </row>
    <row r="25" spans="1:16" ht="15.75">
      <c r="A25" s="7" t="s">
        <v>220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221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222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223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716</v>
      </c>
    </row>
    <row r="29" spans="1:16" ht="15.75">
      <c r="A29" s="7" t="s">
        <v>283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145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2015-01-26T08:22:00Z</cp:lastPrinted>
  <dcterms:created xsi:type="dcterms:W3CDTF">2009-09-17T07:17:02Z</dcterms:created>
  <dcterms:modified xsi:type="dcterms:W3CDTF">2017-03-14T07:40:49Z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